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ybelecch-my.sharepoint.com/personal/brandon_herrick_infranor_com/Documents/Documents/0_InfranorUSA/Quotes/Movinor (Factory)/MPM Series/"/>
    </mc:Choice>
  </mc:AlternateContent>
  <xr:revisionPtr revIDLastSave="2" documentId="8_{CED99469-C2CB-452E-866C-763C4B5DD92F}" xr6:coauthVersionLast="47" xr6:coauthVersionMax="47" xr10:uidLastSave="{76DE33EA-E999-4997-BAD1-43DEB8E5B8BC}"/>
  <bookViews>
    <workbookView xWindow="-120" yWindow="-120" windowWidth="29040" windowHeight="15720" xr2:uid="{700C6C47-C76A-44E8-B2C4-F8F13561BEF2}"/>
  </bookViews>
  <sheets>
    <sheet name="Parameters" sheetId="1" r:id="rId1"/>
    <sheet name="MPM Motor Data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5" i="1" l="1"/>
  <c r="C27" i="1" s="1"/>
  <c r="C25" i="1"/>
  <c r="C24" i="1"/>
  <c r="C23" i="1"/>
  <c r="C22" i="1"/>
  <c r="C21" i="1"/>
  <c r="C20" i="1"/>
  <c r="C19" i="1"/>
  <c r="C18" i="1"/>
  <c r="C17" i="1"/>
  <c r="C16" i="1"/>
  <c r="C2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Brandon Herrick</author>
  </authors>
  <commentList>
    <comment ref="A27" authorId="0" shapeId="0" xr:uid="{A491A000-43F5-4A98-8CA1-A1128B014563}">
      <text>
        <r>
          <rPr>
            <b/>
            <sz val="9"/>
            <color indexed="81"/>
            <rFont val="Tahoma"/>
            <charset val="1"/>
          </rPr>
          <t>Brandon Herrick:</t>
        </r>
        <r>
          <rPr>
            <sz val="9"/>
            <color indexed="81"/>
            <rFont val="Tahoma"/>
            <charset val="1"/>
          </rPr>
          <t xml:space="preserve">
Our motors do not need a minimum speed setting. </t>
        </r>
      </text>
    </comment>
  </commentList>
</comments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<sst xmlns="http://schemas.openxmlformats.org/spreadsheetml/2006/main" count="62" uniqueCount="59">
  <si>
    <t>Choose Motor:</t>
  </si>
  <si>
    <t>Motor Name</t>
  </si>
  <si>
    <t>Rated 
Speed (RPM)</t>
  </si>
  <si>
    <t>Rated 
Frequency (Hz)</t>
  </si>
  <si>
    <t>Max 
Speed (RPM)</t>
  </si>
  <si>
    <t>Voltage Constant
(Vrms/krpm)</t>
  </si>
  <si>
    <t>Torque Contant 
(Nm/Arms)</t>
  </si>
  <si>
    <t>Rated Torque 
(Nm)</t>
  </si>
  <si>
    <t>Rated Current 
(Arms)</t>
  </si>
  <si>
    <t>Peak Torque 
(Nm)</t>
  </si>
  <si>
    <t>Peak Current (Arms)</t>
  </si>
  <si>
    <t>Peak Current 
(Arms)</t>
  </si>
  <si>
    <t>Switching Frequency 
(kHz)</t>
  </si>
  <si>
    <t>Resistance P-P (Ohm)</t>
  </si>
  <si>
    <t>Resistance 
P-P (Ohm)</t>
  </si>
  <si>
    <t>Inductance 
P-P (mH)</t>
  </si>
  <si>
    <t>Inductance 
Ld P-P (mH)</t>
  </si>
  <si>
    <t>Inductance 
Lq P-P (mH)</t>
  </si>
  <si>
    <t>Invertek Paramter</t>
  </si>
  <si>
    <t>P10</t>
  </si>
  <si>
    <t xml:space="preserve">P09 </t>
  </si>
  <si>
    <t>P01</t>
  </si>
  <si>
    <t>P07</t>
  </si>
  <si>
    <t>MPM Motor VFD Parameter Sheet</t>
  </si>
  <si>
    <t>Enter Supply Volatge (VAC):</t>
  </si>
  <si>
    <t>Rated Speed (RPM):</t>
  </si>
  <si>
    <t>Motor Frequency (Hz):</t>
  </si>
  <si>
    <t>Maximum Speed (RPM):</t>
  </si>
  <si>
    <t>Voltage Constant (Vrms/kRPM):</t>
  </si>
  <si>
    <t>Rated Current (Arms):</t>
  </si>
  <si>
    <t>P08</t>
  </si>
  <si>
    <t>Inductance P-P Ld (mH)</t>
  </si>
  <si>
    <t>Inductance P-P Lq (mH)</t>
  </si>
  <si>
    <t>Inductance P-P Lpp (mH)</t>
  </si>
  <si>
    <t>-</t>
  </si>
  <si>
    <t>P56</t>
  </si>
  <si>
    <t>P55</t>
  </si>
  <si>
    <t>P57</t>
  </si>
  <si>
    <t>P54</t>
  </si>
  <si>
    <t>Type of Motor:</t>
  </si>
  <si>
    <t>Motor Parameters</t>
  </si>
  <si>
    <t>MPM 80L - Star</t>
  </si>
  <si>
    <t>MPM 80L - Delta</t>
  </si>
  <si>
    <t>Default Voltage (Vac)</t>
  </si>
  <si>
    <t>Switching Frequency (kHz)</t>
  </si>
  <si>
    <t>MPM 90LL - Star</t>
  </si>
  <si>
    <t>MPM 90LL - Delta</t>
  </si>
  <si>
    <t>MPM 112M - Star</t>
  </si>
  <si>
    <t>MPM 112M - Delta</t>
  </si>
  <si>
    <t>MPM 132M - Star</t>
  </si>
  <si>
    <t>MPM 132M - Delta</t>
  </si>
  <si>
    <t>Rated Power (kW)</t>
  </si>
  <si>
    <t>Rated 
Power (kW)</t>
  </si>
  <si>
    <t>MPM 160Lb - Star</t>
  </si>
  <si>
    <t>MPM 160Lb - Delta</t>
  </si>
  <si>
    <t>Internal Permanent Magnet 
Synchronous Motor</t>
  </si>
  <si>
    <t>Minimum Speed (RPM)</t>
  </si>
  <si>
    <t>P03</t>
  </si>
  <si>
    <t xml:space="preserve">Setup Procedure: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</si>
</sst>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scheme val="minor"/>
    </font>
    <font>
      <sz val="11"/>
      <color rgb="FF3F3F76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6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89999084444715716"/>
        <bgColor indexed="64"/>
      </patternFill>
    </fill>
  </fills>
  <borders count="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20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5" fillId="2" borderId="1" xfId="1" applyFont="1" applyAlignment="1">
      <alignment horizontal="center"/>
    </xf>
    <xf numFmtId="0" fontId="3" fillId="0" borderId="0" xfId="0" applyFont="1"/>
    <xf numFmtId="0" fontId="0" fillId="0" borderId="0" xfId="0" quotePrefix="1" applyAlignment="1">
      <alignment horizontal="center"/>
    </xf>
    <xf numFmtId="0" fontId="4" fillId="0" borderId="0" xfId="0" applyFont="1" applyAlignment="1">
      <alignment vertical="center"/>
    </xf>
    <xf numFmtId="0" fontId="3" fillId="5" borderId="0" xfId="0" applyFont="1" applyFill="1" applyAlignment="1">
      <alignment horizontal="center"/>
    </xf>
    <xf numFmtId="0" fontId="0" fillId="5" borderId="0" xfId="0" applyFill="1"/>
    <xf numFmtId="0" fontId="0" fillId="4" borderId="0" xfId="0" applyFill="1" applyAlignment="1">
      <alignment horizontal="center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4" fillId="3" borderId="0" xfId="0" applyFont="1" applyFill="1" applyAlignment="1">
      <alignment horizontal="center" vertical="center" wrapText="1"/>
    </xf>
    <xf numFmtId="0" fontId="3" fillId="5" borderId="0" xfId="0" applyFont="1" applyFill="1" applyAlignment="1">
      <alignment horizontal="center"/>
    </xf>
    <xf numFmtId="0" fontId="3" fillId="0" borderId="0" xfId="0" applyFont="1" applyAlignment="1">
      <alignment horizontal="left" wrapText="1"/>
    </xf>
  </cellXfs>
  <cellStyles count="2">
    <cellStyle name="Input" xfId="1" builtinId="20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541020</xdr:colOff>
      <xdr:row>6</xdr:row>
      <xdr:rowOff>7620</xdr:rowOff>
    </xdr:from>
    <xdr:ext cx="6202680" cy="474245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5E33D00-A1CE-0E48-7E83-0FE69DD27D48}"/>
            </a:ext>
          </a:extLst>
        </xdr:cNvPr>
        <xdr:cNvSpPr txBox="1"/>
      </xdr:nvSpPr>
      <xdr:spPr>
        <a:xfrm>
          <a:off x="5585460" y="373380"/>
          <a:ext cx="6202680" cy="4742452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 b="1"/>
            <a:t>VFD</a:t>
          </a:r>
          <a:r>
            <a:rPr lang="en-US" sz="1100" b="1" baseline="0"/>
            <a:t> Drive Setup Procedure:</a:t>
          </a:r>
        </a:p>
        <a:p>
          <a:r>
            <a:rPr lang="en-US" sz="1100" b="1" baseline="0"/>
            <a:t>Criteria: </a:t>
          </a:r>
        </a:p>
        <a:p>
          <a:r>
            <a:rPr lang="en-US" sz="1100" b="0" baseline="0"/>
            <a:t>Back EMF is &gt;= 1V/Hz</a:t>
          </a:r>
        </a:p>
        <a:p>
          <a:r>
            <a:rPr lang="en-US" sz="1100" b="0" baseline="0"/>
            <a:t>Max Motor Frequency 360 Hz</a:t>
          </a:r>
        </a:p>
        <a:p>
          <a:r>
            <a:rPr lang="en-US" sz="1100" b="0" baseline="0"/>
            <a:t>Minimum speed not lower than 10% of Rated Speed</a:t>
          </a:r>
        </a:p>
        <a:p>
          <a:r>
            <a:rPr lang="en-US" sz="1100" b="0" baseline="0"/>
            <a:t>RMS Back EMF to not exceed AC supply voltage during motor operation.</a:t>
          </a:r>
        </a:p>
        <a:p>
          <a:r>
            <a:rPr lang="en-US" sz="1100" b="0" baseline="0"/>
            <a:t>It is possible to operate at lower speeds or with lower Back EMF but performance may be reduced. </a:t>
          </a:r>
        </a:p>
        <a:p>
          <a:r>
            <a:rPr lang="en-US" sz="1100" b="1" baseline="0"/>
            <a:t>Commissioning:</a:t>
          </a:r>
        </a:p>
        <a:p>
          <a:r>
            <a:rPr lang="en-US" sz="1100" b="1" baseline="0"/>
            <a:t>1 - Enter the Back EMF at Rated speed from Cell C14 into parameter P07</a:t>
          </a:r>
        </a:p>
        <a:p>
          <a:r>
            <a:rPr lang="en-US" sz="1100" b="1" baseline="0"/>
            <a:t>2 - </a:t>
          </a:r>
          <a:r>
            <a:rPr lang="en-U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Enter the Motor's Rated Current from Cell C15 into parameter P08</a:t>
          </a:r>
          <a:endParaRPr lang="en-US" sz="1100" b="1" baseline="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 baseline="0"/>
            <a:t>3 - </a:t>
          </a:r>
          <a:r>
            <a:rPr lang="en-U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Enter the Motor's Rated Frequency from Cell C12 into parameter P09</a:t>
          </a:r>
          <a:endParaRPr lang="en-US" sz="1100" b="1" baseline="0"/>
        </a:p>
        <a:p>
          <a:pPr eaLnBrk="1" fontAlgn="auto" latinLnBrk="0" hangingPunct="1"/>
          <a:r>
            <a:rPr lang="en-U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4 - Enter the Motor's Rated Speed from Cell C11 into parameter P10</a:t>
          </a:r>
        </a:p>
        <a:p>
          <a:pPr eaLnBrk="1" fontAlgn="auto" latinLnBrk="0" hangingPunct="1"/>
          <a:r>
            <a:rPr lang="en-U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By entering this value, speed will be displayed in RPM instead of Frequency in Hz</a:t>
          </a:r>
        </a:p>
        <a:p>
          <a:pPr eaLnBrk="1" fontAlgn="auto" latinLnBrk="0" hangingPunct="1"/>
          <a:r>
            <a:rPr lang="en-U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5 - Enter the Motor's Minimum Speed from Cell C23 in parameter P02</a:t>
          </a:r>
        </a:p>
        <a:p>
          <a:pPr eaLnBrk="1" fontAlgn="auto" latinLnBrk="0" hangingPunct="1"/>
          <a:r>
            <a:rPr lang="en-U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This can be set lower if needed but performance may be decreased</a:t>
          </a:r>
        </a:p>
        <a:p>
          <a:pPr eaLnBrk="1" fontAlgn="auto" latinLnBrk="0" hangingPunct="1"/>
          <a:r>
            <a:rPr lang="en-U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6 - Enter the Motor's Max Speed from Cell C13 in parameter P01</a:t>
          </a:r>
          <a:endParaRPr lang="en-US">
            <a:effectLst/>
          </a:endParaRPr>
        </a:p>
        <a:p>
          <a:r>
            <a:rPr lang="en-US" sz="1100" b="1" baseline="0"/>
            <a:t>7 - Enter 201 in parameter P14 to unlock advanced parameter &gt;P14 to P60 (if not already unlocked)</a:t>
          </a:r>
        </a:p>
        <a:p>
          <a:r>
            <a:rPr lang="en-US" sz="1100" b="1" baseline="0"/>
            <a:t>8 - Set Parameter P51 to a value of 2 for Permanent Motor</a:t>
          </a:r>
        </a:p>
        <a:p>
          <a:r>
            <a:rPr lang="en-US" sz="1100" b="1" baseline="0"/>
            <a:t>9 - Autotune the motor by setting P52 to 1. </a:t>
          </a:r>
        </a:p>
        <a:p>
          <a:r>
            <a:rPr lang="en-US" sz="1100" b="1" baseline="0"/>
            <a:t>       Make sure the motor can spin freely and is in a safe setting. (motor will move!)</a:t>
          </a:r>
        </a:p>
        <a:p>
          <a:r>
            <a:rPr lang="en-US" sz="1100" b="1" baseline="0"/>
            <a:t>10 - Paramaters P55, P56 and P57 will automatically be calculated after Autotune.</a:t>
          </a:r>
        </a:p>
        <a:p>
          <a:r>
            <a:rPr lang="en-US" sz="1100" b="1" baseline="0"/>
            <a:t>11 - Review P55 with Cell C16 and make sure they are the same.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 baseline="0"/>
            <a:t>12 - </a:t>
          </a:r>
          <a:r>
            <a:rPr lang="en-U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Review P56 with Cell C18 and make sure they are the same.</a:t>
          </a:r>
          <a:endParaRPr lang="en-US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 baseline="0"/>
            <a:t>13 - </a:t>
          </a:r>
          <a:r>
            <a:rPr lang="en-U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Review P57 with Cell C19 and make sure they are the same.</a:t>
          </a:r>
          <a:endParaRPr lang="en-US">
            <a:effectLst/>
          </a:endParaRPr>
        </a:p>
        <a:p>
          <a:r>
            <a:rPr lang="en-US" sz="1100" b="1" baseline="0"/>
            <a:t>14 - Parameter P11 will be calculated after Autotune and should be okay. </a:t>
          </a:r>
        </a:p>
        <a:p>
          <a:r>
            <a:rPr lang="en-US" sz="1100" b="1" baseline="0"/>
            <a:t>15 - Run the motor under no load and around half of the rated speed to check operation. </a:t>
          </a:r>
        </a:p>
        <a:p>
          <a:r>
            <a:rPr lang="en-US" sz="1100" b="1" baseline="0"/>
            <a:t>16 - If step 15 checks out you are good to go!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32</xdr:row>
          <xdr:rowOff>38100</xdr:rowOff>
        </xdr:from>
        <xdr:to>
          <xdr:col>9</xdr:col>
          <xdr:colOff>495300</xdr:colOff>
          <xdr:row>35</xdr:row>
          <xdr:rowOff>152400</xdr:rowOff>
        </xdr:to>
        <xdr:sp macro="" textlink="">
          <xdr:nvSpPr>
            <xdr:cNvPr id="1037" name="Object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xdr:oneCellAnchor>
    <xdr:from>
      <xdr:col>3</xdr:col>
      <xdr:colOff>274320</xdr:colOff>
      <xdr:row>1</xdr:row>
      <xdr:rowOff>53340</xdr:rowOff>
    </xdr:from>
    <xdr:ext cx="6660734" cy="53065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75077C91-C4BC-B0E5-A90D-CA8319862307}"/>
            </a:ext>
          </a:extLst>
        </xdr:cNvPr>
        <xdr:cNvSpPr txBox="1"/>
      </xdr:nvSpPr>
      <xdr:spPr>
        <a:xfrm>
          <a:off x="4175760" y="236220"/>
          <a:ext cx="6660734" cy="530658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  <a:latin typeface="+mn-lt"/>
              <a:cs typeface="Times New Roman" panose="02020603050405020304" pitchFamily="18" charset="0"/>
            </a:rPr>
            <a:t>Different VFD Manufacturers may have different parameter numbers / settings. </a:t>
          </a:r>
        </a:p>
        <a:p>
          <a:r>
            <a:rPr lang="en-US" sz="1400" b="1">
              <a:solidFill>
                <a:srgbClr val="FF0000"/>
              </a:solidFill>
              <a:latin typeface="+mn-lt"/>
              <a:cs typeface="Times New Roman" panose="02020603050405020304" pitchFamily="18" charset="0"/>
            </a:rPr>
            <a:t>Please make sure you check with your specific VFD. Use these values as a starting point. </a:t>
          </a:r>
        </a:p>
      </xdr:txBody>
    </xdr:sp>
    <xdr:clientData/>
  </xdr:one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image" Target="../media/image2.e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41FDF-89BF-43A3-982A-DD3CBD3CD713}">
  <dimension ref="A1:J36"/>
  <sheetViews>
    <sheetView tabSelected="1" topLeftCell="A7" workbookViewId="0">
      <selection activeCell="D9" sqref="D9"/>
    </sheetView>
  </sheetViews>
  <sheetFormatPr defaultRowHeight="15" x14ac:dyDescent="0.25"/>
  <cols>
    <col min="2" max="2" width="21.7109375" customWidth="1"/>
    <col min="3" max="3" width="26.28515625" customWidth="1"/>
    <col min="4" max="4" width="16.7109375" customWidth="1"/>
  </cols>
  <sheetData>
    <row r="1" spans="1:4" x14ac:dyDescent="0.25">
      <c r="A1" s="13" t="e" vm="1">
        <v>#VALUE!</v>
      </c>
      <c r="B1" s="13"/>
      <c r="C1" s="13"/>
    </row>
    <row r="2" spans="1:4" x14ac:dyDescent="0.25">
      <c r="A2" s="13"/>
      <c r="B2" s="13"/>
      <c r="C2" s="13"/>
    </row>
    <row r="3" spans="1:4" x14ac:dyDescent="0.25">
      <c r="A3" s="13"/>
      <c r="B3" s="13"/>
      <c r="C3" s="13"/>
    </row>
    <row r="4" spans="1:4" x14ac:dyDescent="0.25">
      <c r="A4" s="13"/>
      <c r="B4" s="13"/>
      <c r="C4" s="13"/>
    </row>
    <row r="5" spans="1:4" ht="14.45" customHeight="1" x14ac:dyDescent="0.25">
      <c r="A5" s="17" t="s">
        <v>23</v>
      </c>
      <c r="B5" s="17"/>
      <c r="C5" s="17"/>
      <c r="D5" s="8"/>
    </row>
    <row r="6" spans="1:4" ht="14.45" customHeight="1" x14ac:dyDescent="0.25">
      <c r="A6" s="17"/>
      <c r="B6" s="17"/>
      <c r="C6" s="17"/>
      <c r="D6" s="8"/>
    </row>
    <row r="7" spans="1:4" ht="14.45" customHeight="1" x14ac:dyDescent="0.25">
      <c r="A7" s="17"/>
      <c r="B7" s="17"/>
      <c r="C7" s="17"/>
      <c r="D7" s="8"/>
    </row>
    <row r="10" spans="1:4" x14ac:dyDescent="0.25">
      <c r="A10" s="15" t="s">
        <v>0</v>
      </c>
      <c r="B10" s="15"/>
      <c r="C10" s="5" t="s">
        <v>46</v>
      </c>
    </row>
    <row r="11" spans="1:4" x14ac:dyDescent="0.25">
      <c r="A11" s="15" t="s">
        <v>24</v>
      </c>
      <c r="B11" s="15"/>
      <c r="C11" s="5">
        <v>208</v>
      </c>
    </row>
    <row r="12" spans="1:4" ht="30" x14ac:dyDescent="0.25">
      <c r="A12" s="14" t="s">
        <v>39</v>
      </c>
      <c r="B12" s="14"/>
      <c r="C12" s="11" t="s">
        <v>55</v>
      </c>
    </row>
    <row r="13" spans="1:4" x14ac:dyDescent="0.25">
      <c r="A13" s="2"/>
      <c r="B13" s="2"/>
    </row>
    <row r="14" spans="1:4" x14ac:dyDescent="0.25">
      <c r="A14" s="18" t="s">
        <v>40</v>
      </c>
      <c r="B14" s="18"/>
      <c r="C14" s="10"/>
      <c r="D14" s="9" t="s">
        <v>18</v>
      </c>
    </row>
    <row r="15" spans="1:4" x14ac:dyDescent="0.25">
      <c r="A15" s="15" t="s">
        <v>25</v>
      </c>
      <c r="B15" s="15"/>
      <c r="C15" s="1">
        <f>ROUND(VLOOKUP($C$10,'MPM Motor Data'!$B$5:$Q$39,2,FALSE)*($C$11/'MPM Motor Data'!$C$3),0)</f>
        <v>2080</v>
      </c>
      <c r="D15" s="1" t="s">
        <v>19</v>
      </c>
    </row>
    <row r="16" spans="1:4" x14ac:dyDescent="0.25">
      <c r="A16" s="15" t="s">
        <v>26</v>
      </c>
      <c r="B16" s="15"/>
      <c r="C16" s="1">
        <f>ROUND(VLOOKUP($C$10,'MPM Motor Data'!$B$5:$Q$39,3,FALSE)*($C$11/'MPM Motor Data'!$C$3),0)</f>
        <v>104</v>
      </c>
      <c r="D16" s="1" t="s">
        <v>20</v>
      </c>
    </row>
    <row r="17" spans="1:4" x14ac:dyDescent="0.25">
      <c r="A17" s="16" t="s">
        <v>27</v>
      </c>
      <c r="B17" s="16"/>
      <c r="C17" s="1">
        <f>ROUND(VLOOKUP($C$10,'MPM Motor Data'!$B$5:$Q$39,4,FALSE)*($C$11/'MPM Motor Data'!$C$3),0)</f>
        <v>2496</v>
      </c>
      <c r="D17" s="1" t="s">
        <v>21</v>
      </c>
    </row>
    <row r="18" spans="1:4" x14ac:dyDescent="0.25">
      <c r="A18" s="19" t="s">
        <v>28</v>
      </c>
      <c r="B18" s="15"/>
      <c r="C18" s="1">
        <f>ROUND(VLOOKUP($C$10,'MPM Motor Data'!$B$5:$Q$39,5,FALSE)*('MPM Motor Data'!$C$3/$C$11),0)</f>
        <v>159</v>
      </c>
      <c r="D18" s="1" t="s">
        <v>22</v>
      </c>
    </row>
    <row r="19" spans="1:4" x14ac:dyDescent="0.25">
      <c r="A19" s="15" t="s">
        <v>29</v>
      </c>
      <c r="B19" s="15"/>
      <c r="C19" s="1">
        <f>ROUND(VLOOKUP($C$10,'MPM Motor Data'!$B$5:$Q$39,8,FALSE),2)</f>
        <v>19.8</v>
      </c>
      <c r="D19" s="1" t="s">
        <v>30</v>
      </c>
    </row>
    <row r="20" spans="1:4" x14ac:dyDescent="0.25">
      <c r="A20" s="15" t="s">
        <v>13</v>
      </c>
      <c r="B20" s="15"/>
      <c r="C20" s="1">
        <f>ROUND(VLOOKUP($C$10,'MPM Motor Data'!$B$5:$Q$39,12,FALSE),2)</f>
        <v>0.46</v>
      </c>
      <c r="D20" s="1" t="s">
        <v>36</v>
      </c>
    </row>
    <row r="21" spans="1:4" x14ac:dyDescent="0.25">
      <c r="A21" s="15" t="s">
        <v>33</v>
      </c>
      <c r="B21" s="15"/>
      <c r="C21" s="1">
        <f>ROUND(VLOOKUP($C$10,'MPM Motor Data'!$B$5:$Q$39,13,FALSE),2)</f>
        <v>7.9</v>
      </c>
      <c r="D21" s="7" t="s">
        <v>34</v>
      </c>
    </row>
    <row r="22" spans="1:4" x14ac:dyDescent="0.25">
      <c r="A22" s="15" t="s">
        <v>31</v>
      </c>
      <c r="B22" s="15"/>
      <c r="C22" s="1">
        <f>ROUND(VLOOKUP($C$10,'MPM Motor Data'!$B$5:$Q$39,14,FALSE),2)</f>
        <v>4.07</v>
      </c>
      <c r="D22" s="1" t="s">
        <v>35</v>
      </c>
    </row>
    <row r="23" spans="1:4" x14ac:dyDescent="0.25">
      <c r="A23" s="15" t="s">
        <v>32</v>
      </c>
      <c r="B23" s="15"/>
      <c r="C23" s="1">
        <f>ROUND(VLOOKUP($C$10,'MPM Motor Data'!$B$5:$Q$39,15,FALSE),2)</f>
        <v>11.9</v>
      </c>
      <c r="D23" s="1" t="s">
        <v>37</v>
      </c>
    </row>
    <row r="24" spans="1:4" x14ac:dyDescent="0.25">
      <c r="A24" s="15" t="s">
        <v>10</v>
      </c>
      <c r="B24" s="15"/>
      <c r="C24" s="1">
        <f>ROUND(VLOOKUP($C$10,'MPM Motor Data'!$B$5:$Q$39,10,FALSE),2)</f>
        <v>41</v>
      </c>
      <c r="D24" s="1" t="s">
        <v>38</v>
      </c>
    </row>
    <row r="25" spans="1:4" x14ac:dyDescent="0.25">
      <c r="A25" s="15" t="s">
        <v>44</v>
      </c>
      <c r="B25" s="15"/>
      <c r="C25" s="1">
        <f>ROUND(VLOOKUP($C$10,'MPM Motor Data'!$B$5:$Q$39,11,FALSE),0)</f>
        <v>4</v>
      </c>
      <c r="D25" s="7" t="s">
        <v>34</v>
      </c>
    </row>
    <row r="26" spans="1:4" x14ac:dyDescent="0.25">
      <c r="A26" s="15" t="s">
        <v>51</v>
      </c>
      <c r="B26" s="15"/>
      <c r="C26" s="1">
        <f>ROUND(VLOOKUP($C$10,'MPM Motor Data'!$B$5:$Q$15,16,FALSE)*($C$11/'MPM Motor Data'!$C$3),2)</f>
        <v>5.88</v>
      </c>
      <c r="D26" s="7" t="s">
        <v>34</v>
      </c>
    </row>
    <row r="27" spans="1:4" x14ac:dyDescent="0.25">
      <c r="A27" s="16" t="s">
        <v>56</v>
      </c>
      <c r="B27" s="16"/>
      <c r="C27" s="1">
        <f>ROUND(C15*0.1,0)</f>
        <v>208</v>
      </c>
      <c r="D27" s="12" t="s">
        <v>57</v>
      </c>
    </row>
    <row r="28" spans="1:4" x14ac:dyDescent="0.25">
      <c r="A28" s="13"/>
      <c r="B28" s="13"/>
      <c r="D28" s="1"/>
    </row>
    <row r="29" spans="1:4" x14ac:dyDescent="0.25">
      <c r="A29" s="13"/>
      <c r="B29" s="13"/>
      <c r="D29" s="1"/>
    </row>
    <row r="30" spans="1:4" x14ac:dyDescent="0.25">
      <c r="A30" s="13"/>
      <c r="B30" s="13"/>
    </row>
    <row r="33" spans="6:10" x14ac:dyDescent="0.25">
      <c r="F33" s="14" t="s">
        <v>58</v>
      </c>
      <c r="G33" s="14"/>
      <c r="H33" s="14"/>
      <c r="I33" s="14"/>
      <c r="J33" s="14"/>
    </row>
    <row r="34" spans="6:10" x14ac:dyDescent="0.25">
      <c r="F34" s="14"/>
      <c r="G34" s="14"/>
      <c r="H34" s="14"/>
      <c r="I34" s="14"/>
      <c r="J34" s="14"/>
    </row>
    <row r="35" spans="6:10" x14ac:dyDescent="0.25">
      <c r="F35" s="14"/>
      <c r="G35" s="14"/>
      <c r="H35" s="14"/>
      <c r="I35" s="14"/>
      <c r="J35" s="14"/>
    </row>
    <row r="36" spans="6:10" x14ac:dyDescent="0.25">
      <c r="F36" s="14"/>
      <c r="G36" s="14"/>
      <c r="H36" s="14"/>
      <c r="I36" s="14"/>
      <c r="J36" s="14"/>
    </row>
  </sheetData>
  <mergeCells count="23">
    <mergeCell ref="A21:B21"/>
    <mergeCell ref="A22:B22"/>
    <mergeCell ref="A23:B23"/>
    <mergeCell ref="A10:B10"/>
    <mergeCell ref="A11:B11"/>
    <mergeCell ref="A15:B15"/>
    <mergeCell ref="A16:B16"/>
    <mergeCell ref="A1:C4"/>
    <mergeCell ref="F33:J36"/>
    <mergeCell ref="A24:B24"/>
    <mergeCell ref="A25:B25"/>
    <mergeCell ref="A26:B26"/>
    <mergeCell ref="A27:B27"/>
    <mergeCell ref="A28:B28"/>
    <mergeCell ref="A29:B29"/>
    <mergeCell ref="A30:B30"/>
    <mergeCell ref="A20:B20"/>
    <mergeCell ref="A12:B12"/>
    <mergeCell ref="A5:C7"/>
    <mergeCell ref="A14:B14"/>
    <mergeCell ref="A17:B17"/>
    <mergeCell ref="A18:B18"/>
    <mergeCell ref="A19:B19"/>
  </mergeCells>
  <pageMargins left="0.7" right="0.7" top="0.75" bottom="0.75" header="0.3" footer="0.3"/>
  <pageSetup orientation="portrait" horizontalDpi="4294967293" r:id="rId1"/>
  <drawing r:id="rId2"/>
  <legacyDrawing r:id="rId3"/>
  <oleObjects>
    <mc:AlternateContent xmlns:mc="http://schemas.openxmlformats.org/markup-compatibility/2006">
      <mc:Choice Requires="x14">
        <oleObject progId="AcroExch.Document.DC" dvAspect="DVASPECT_ICON" shapeId="1037" r:id="rId4">
          <objectPr defaultSize="0" r:id="rId5">
            <anchor moveWithCells="1">
              <from>
                <xdr:col>8</xdr:col>
                <xdr:colOff>190500</xdr:colOff>
                <xdr:row>32</xdr:row>
                <xdr:rowOff>38100</xdr:rowOff>
              </from>
              <to>
                <xdr:col>9</xdr:col>
                <xdr:colOff>495300</xdr:colOff>
                <xdr:row>35</xdr:row>
                <xdr:rowOff>152400</xdr:rowOff>
              </to>
            </anchor>
          </objectPr>
        </oleObject>
      </mc:Choice>
      <mc:Fallback>
        <oleObject progId="AcroExch.Document.DC" dvAspect="DVASPECT_ICON" shapeId="1037" r:id="rId4"/>
      </mc:Fallback>
    </mc:AlternateContent>
  </oleObjec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AD26C9B-9C3E-4CC7-82CC-DE970F0937F2}">
          <x14:formula1>
            <xm:f>'MPM Motor Data'!$B$5:$B$24</xm:f>
          </x14:formula1>
          <xm:sqref>C10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387916-95AF-4042-BF1A-CD653AA5C297}">
  <dimension ref="B3:Q28"/>
  <sheetViews>
    <sheetView workbookViewId="0">
      <selection activeCell="G26" sqref="G26"/>
    </sheetView>
  </sheetViews>
  <sheetFormatPr defaultRowHeight="15" x14ac:dyDescent="0.25"/>
  <cols>
    <col min="1" max="1" width="5.28515625" customWidth="1"/>
    <col min="2" max="2" width="23.7109375" customWidth="1"/>
    <col min="3" max="3" width="14.7109375" customWidth="1"/>
    <col min="4" max="4" width="16.7109375" customWidth="1"/>
    <col min="5" max="5" width="13" customWidth="1"/>
    <col min="6" max="6" width="16.5703125" customWidth="1"/>
    <col min="7" max="7" width="15.7109375" customWidth="1"/>
    <col min="8" max="8" width="10.28515625" customWidth="1"/>
    <col min="9" max="9" width="10.5703125" customWidth="1"/>
    <col min="12" max="12" width="12.42578125" customWidth="1"/>
    <col min="13" max="13" width="11" customWidth="1"/>
    <col min="14" max="14" width="11.28515625" customWidth="1"/>
    <col min="15" max="15" width="11.7109375" customWidth="1"/>
    <col min="16" max="16" width="11" customWidth="1"/>
  </cols>
  <sheetData>
    <row r="3" spans="2:17" x14ac:dyDescent="0.25">
      <c r="B3" s="6" t="s">
        <v>43</v>
      </c>
      <c r="C3" s="1">
        <v>400</v>
      </c>
    </row>
    <row r="4" spans="2:17" ht="45" x14ac:dyDescent="0.25">
      <c r="B4" s="3" t="s">
        <v>1</v>
      </c>
      <c r="C4" s="4" t="s">
        <v>2</v>
      </c>
      <c r="D4" s="4" t="s">
        <v>3</v>
      </c>
      <c r="E4" s="4" t="s">
        <v>4</v>
      </c>
      <c r="F4" s="4" t="s">
        <v>5</v>
      </c>
      <c r="G4" s="4" t="s">
        <v>6</v>
      </c>
      <c r="H4" s="4" t="s">
        <v>7</v>
      </c>
      <c r="I4" s="4" t="s">
        <v>8</v>
      </c>
      <c r="J4" s="4" t="s">
        <v>9</v>
      </c>
      <c r="K4" s="4" t="s">
        <v>11</v>
      </c>
      <c r="L4" s="4" t="s">
        <v>12</v>
      </c>
      <c r="M4" s="4" t="s">
        <v>14</v>
      </c>
      <c r="N4" s="4" t="s">
        <v>15</v>
      </c>
      <c r="O4" s="4" t="s">
        <v>16</v>
      </c>
      <c r="P4" s="4" t="s">
        <v>17</v>
      </c>
      <c r="Q4" s="4" t="s">
        <v>52</v>
      </c>
    </row>
    <row r="5" spans="2:17" x14ac:dyDescent="0.25">
      <c r="B5" s="1" t="s">
        <v>41</v>
      </c>
      <c r="C5" s="1">
        <v>2300</v>
      </c>
      <c r="D5" s="1">
        <v>115</v>
      </c>
      <c r="E5" s="1">
        <v>2600</v>
      </c>
      <c r="F5" s="1">
        <v>147</v>
      </c>
      <c r="G5" s="1">
        <v>2.44</v>
      </c>
      <c r="H5" s="1">
        <v>12.5</v>
      </c>
      <c r="I5" s="1">
        <v>5.8</v>
      </c>
      <c r="J5" s="1">
        <v>25</v>
      </c>
      <c r="K5" s="1">
        <v>11.5</v>
      </c>
      <c r="L5" s="1">
        <v>4</v>
      </c>
      <c r="M5" s="1">
        <v>3.3</v>
      </c>
      <c r="N5" s="1">
        <v>43.5</v>
      </c>
      <c r="O5" s="1">
        <v>25.5</v>
      </c>
      <c r="P5" s="1">
        <v>61.4</v>
      </c>
      <c r="Q5" s="1">
        <v>3</v>
      </c>
    </row>
    <row r="6" spans="2:17" x14ac:dyDescent="0.25">
      <c r="B6" s="1" t="s">
        <v>42</v>
      </c>
      <c r="C6" s="1">
        <v>4000</v>
      </c>
      <c r="D6" s="1">
        <v>200</v>
      </c>
      <c r="E6" s="1">
        <v>4500</v>
      </c>
      <c r="F6" s="1">
        <v>85</v>
      </c>
      <c r="G6" s="1">
        <v>1.41</v>
      </c>
      <c r="H6" s="1">
        <v>12.5</v>
      </c>
      <c r="I6" s="1">
        <v>9.9</v>
      </c>
      <c r="J6" s="1">
        <v>25</v>
      </c>
      <c r="K6" s="1">
        <v>19.5</v>
      </c>
      <c r="L6" s="1">
        <v>4</v>
      </c>
      <c r="M6" s="1">
        <v>1.1000000000000001</v>
      </c>
      <c r="N6" s="1">
        <v>15</v>
      </c>
      <c r="O6" s="1">
        <v>8</v>
      </c>
      <c r="P6" s="1">
        <v>21.9</v>
      </c>
      <c r="Q6" s="1">
        <v>5.2</v>
      </c>
    </row>
    <row r="7" spans="2:17" x14ac:dyDescent="0.25">
      <c r="B7" s="1" t="s">
        <v>45</v>
      </c>
      <c r="C7" s="1">
        <v>2300</v>
      </c>
      <c r="D7" s="1">
        <v>115</v>
      </c>
      <c r="E7" s="1">
        <v>2600</v>
      </c>
      <c r="F7" s="1">
        <v>142</v>
      </c>
      <c r="G7" s="1">
        <v>2.35</v>
      </c>
      <c r="H7" s="1">
        <v>27</v>
      </c>
      <c r="I7" s="1">
        <v>11.6</v>
      </c>
      <c r="J7" s="1">
        <v>54</v>
      </c>
      <c r="K7" s="1">
        <v>23.7</v>
      </c>
      <c r="L7" s="1">
        <v>4</v>
      </c>
      <c r="M7" s="1">
        <v>1.32</v>
      </c>
      <c r="N7" s="1">
        <v>23.9</v>
      </c>
      <c r="O7" s="1">
        <v>13</v>
      </c>
      <c r="P7" s="1">
        <v>34.799999999999997</v>
      </c>
      <c r="Q7" s="1">
        <v>6.5</v>
      </c>
    </row>
    <row r="8" spans="2:17" x14ac:dyDescent="0.25">
      <c r="B8" s="1" t="s">
        <v>46</v>
      </c>
      <c r="C8" s="1">
        <v>4000</v>
      </c>
      <c r="D8" s="1">
        <v>200</v>
      </c>
      <c r="E8" s="1">
        <v>4800</v>
      </c>
      <c r="F8" s="1">
        <v>82.5</v>
      </c>
      <c r="G8" s="1">
        <v>1.37</v>
      </c>
      <c r="H8" s="1">
        <v>27</v>
      </c>
      <c r="I8" s="1">
        <v>19.8</v>
      </c>
      <c r="J8" s="1">
        <v>54</v>
      </c>
      <c r="K8" s="1">
        <v>41</v>
      </c>
      <c r="L8" s="1">
        <v>4</v>
      </c>
      <c r="M8" s="1">
        <v>0.46</v>
      </c>
      <c r="N8" s="1">
        <v>7.9</v>
      </c>
      <c r="O8" s="1">
        <v>4.07</v>
      </c>
      <c r="P8" s="1">
        <v>11.9</v>
      </c>
      <c r="Q8" s="1">
        <v>11.3</v>
      </c>
    </row>
    <row r="9" spans="2:17" x14ac:dyDescent="0.25">
      <c r="B9" s="1" t="s">
        <v>47</v>
      </c>
      <c r="C9" s="1">
        <v>2300</v>
      </c>
      <c r="D9" s="1">
        <v>115</v>
      </c>
      <c r="E9" s="1">
        <v>2600</v>
      </c>
      <c r="F9" s="1">
        <v>132.5</v>
      </c>
      <c r="G9" s="1">
        <v>2.19</v>
      </c>
      <c r="H9" s="1">
        <v>45.3</v>
      </c>
      <c r="I9" s="1">
        <v>20</v>
      </c>
      <c r="J9" s="1">
        <v>90.6</v>
      </c>
      <c r="K9" s="1">
        <v>45.5</v>
      </c>
      <c r="L9" s="1">
        <v>4</v>
      </c>
      <c r="M9" s="1">
        <v>0.63</v>
      </c>
      <c r="N9" s="1">
        <v>15.3</v>
      </c>
      <c r="O9" s="1">
        <v>8.9</v>
      </c>
      <c r="P9" s="1">
        <v>21.6</v>
      </c>
      <c r="Q9" s="1">
        <v>10.9</v>
      </c>
    </row>
    <row r="10" spans="2:17" x14ac:dyDescent="0.25">
      <c r="B10" s="1" t="s">
        <v>48</v>
      </c>
      <c r="C10" s="1">
        <v>4000</v>
      </c>
      <c r="D10" s="1">
        <v>200</v>
      </c>
      <c r="E10" s="1">
        <v>5000</v>
      </c>
      <c r="F10" s="1">
        <v>76.5</v>
      </c>
      <c r="G10" s="1">
        <v>1.27</v>
      </c>
      <c r="H10" s="1">
        <v>45.3</v>
      </c>
      <c r="I10" s="1">
        <v>34.6</v>
      </c>
      <c r="J10" s="1">
        <v>90.6</v>
      </c>
      <c r="K10" s="1">
        <v>78.5</v>
      </c>
      <c r="L10" s="1">
        <v>4</v>
      </c>
      <c r="M10" s="1">
        <v>0.19</v>
      </c>
      <c r="N10" s="1">
        <v>5</v>
      </c>
      <c r="O10" s="1">
        <v>2.9</v>
      </c>
      <c r="P10" s="1">
        <v>7</v>
      </c>
      <c r="Q10" s="1">
        <v>18.899999999999999</v>
      </c>
    </row>
    <row r="11" spans="2:17" x14ac:dyDescent="0.25">
      <c r="B11" s="1" t="s">
        <v>49</v>
      </c>
      <c r="C11" s="1">
        <v>2300</v>
      </c>
      <c r="D11" s="1">
        <v>115</v>
      </c>
      <c r="E11" s="1">
        <v>2500</v>
      </c>
      <c r="F11" s="1">
        <v>157</v>
      </c>
      <c r="G11" s="1">
        <v>2.6</v>
      </c>
      <c r="H11" s="1">
        <v>76.400000000000006</v>
      </c>
      <c r="I11" s="1">
        <v>32.700000000000003</v>
      </c>
      <c r="J11" s="1">
        <v>152.80000000000001</v>
      </c>
      <c r="K11" s="1">
        <v>65</v>
      </c>
      <c r="L11" s="1">
        <v>4</v>
      </c>
      <c r="M11" s="1">
        <v>0.28999999999999998</v>
      </c>
      <c r="N11" s="1">
        <v>7.18</v>
      </c>
      <c r="O11" s="1">
        <v>5.93</v>
      </c>
      <c r="P11" s="1">
        <v>8.43</v>
      </c>
      <c r="Q11" s="1">
        <v>18.399999999999999</v>
      </c>
    </row>
    <row r="12" spans="2:17" x14ac:dyDescent="0.25">
      <c r="B12" s="1" t="s">
        <v>50</v>
      </c>
      <c r="C12" s="1">
        <v>4000</v>
      </c>
      <c r="D12" s="1">
        <v>200</v>
      </c>
      <c r="E12" s="1">
        <v>4300</v>
      </c>
      <c r="F12" s="1">
        <v>91</v>
      </c>
      <c r="G12" s="1">
        <v>1.51</v>
      </c>
      <c r="H12" s="1">
        <v>76.400000000000006</v>
      </c>
      <c r="I12" s="1">
        <v>58.8</v>
      </c>
      <c r="J12" s="1">
        <v>152.80000000000001</v>
      </c>
      <c r="K12" s="1">
        <v>111.3</v>
      </c>
      <c r="L12" s="1">
        <v>4</v>
      </c>
      <c r="M12" s="1">
        <v>0.12</v>
      </c>
      <c r="N12" s="1">
        <v>2.21</v>
      </c>
      <c r="O12" s="1">
        <v>1.72</v>
      </c>
      <c r="P12" s="1">
        <v>2.71</v>
      </c>
      <c r="Q12" s="1">
        <v>32</v>
      </c>
    </row>
    <row r="13" spans="2:17" x14ac:dyDescent="0.25">
      <c r="B13" s="1" t="s">
        <v>53</v>
      </c>
      <c r="C13" s="1">
        <v>2300</v>
      </c>
      <c r="D13" s="1">
        <v>115</v>
      </c>
      <c r="E13" s="1">
        <v>2600</v>
      </c>
      <c r="F13" s="1">
        <v>147</v>
      </c>
      <c r="G13" s="1">
        <v>2.4300000000000002</v>
      </c>
      <c r="H13" s="1">
        <v>129.5</v>
      </c>
      <c r="I13" s="1">
        <v>58.6</v>
      </c>
      <c r="J13" s="1">
        <v>259</v>
      </c>
      <c r="K13" s="1">
        <v>117.2</v>
      </c>
      <c r="L13" s="1">
        <v>4</v>
      </c>
      <c r="M13" s="1">
        <v>0.112</v>
      </c>
      <c r="N13" s="1">
        <v>4.8</v>
      </c>
      <c r="O13" s="1">
        <v>3.7</v>
      </c>
      <c r="P13" s="1">
        <v>5.9</v>
      </c>
      <c r="Q13" s="1">
        <v>31.2</v>
      </c>
    </row>
    <row r="14" spans="2:17" x14ac:dyDescent="0.25">
      <c r="B14" s="1" t="s">
        <v>54</v>
      </c>
      <c r="C14" s="1">
        <v>4000</v>
      </c>
      <c r="D14" s="1">
        <v>2000</v>
      </c>
      <c r="E14" s="1">
        <v>4500</v>
      </c>
      <c r="F14" s="1">
        <v>85</v>
      </c>
      <c r="G14" s="1">
        <v>1.41</v>
      </c>
      <c r="H14" s="1">
        <v>129.5</v>
      </c>
      <c r="I14" s="1">
        <v>101</v>
      </c>
      <c r="J14" s="1">
        <v>259</v>
      </c>
      <c r="K14" s="1">
        <v>203</v>
      </c>
      <c r="L14" s="1">
        <v>4</v>
      </c>
      <c r="M14" s="1">
        <v>3.7999999999999999E-2</v>
      </c>
      <c r="N14" s="1">
        <v>1.5</v>
      </c>
      <c r="O14" s="1">
        <v>1.1000000000000001</v>
      </c>
      <c r="P14" s="1">
        <v>1.8</v>
      </c>
      <c r="Q14" s="1">
        <v>54</v>
      </c>
    </row>
    <row r="15" spans="2:17" x14ac:dyDescent="0.25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</row>
    <row r="16" spans="2:17" x14ac:dyDescent="0.25"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</row>
    <row r="17" spans="2:17" x14ac:dyDescent="0.25"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</row>
    <row r="18" spans="2:17" x14ac:dyDescent="0.25"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</row>
    <row r="19" spans="2:17" x14ac:dyDescent="0.25"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</row>
    <row r="20" spans="2:17" x14ac:dyDescent="0.25"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</row>
    <row r="21" spans="2:17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</row>
    <row r="22" spans="2:17" x14ac:dyDescent="0.25"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</row>
    <row r="23" spans="2:17" x14ac:dyDescent="0.25"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</row>
    <row r="24" spans="2:17" x14ac:dyDescent="0.25"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</row>
    <row r="25" spans="2:17" x14ac:dyDescent="0.25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</row>
    <row r="26" spans="2:17" x14ac:dyDescent="0.25"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</row>
    <row r="27" spans="2:17" x14ac:dyDescent="0.2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</row>
    <row r="28" spans="2:17" x14ac:dyDescent="0.25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Parameters</vt:lpstr>
      <vt:lpstr>MPM Motor 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 Herrick</dc:creator>
  <cp:lastModifiedBy>Brandon Herrick - Infranor USA</cp:lastModifiedBy>
  <dcterms:created xsi:type="dcterms:W3CDTF">2024-03-07T21:52:32Z</dcterms:created>
  <dcterms:modified xsi:type="dcterms:W3CDTF">2025-07-17T19:18:17Z</dcterms:modified>
</cp:coreProperties>
</file>